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5480" windowHeight="11640"/>
  </bookViews>
  <sheets>
    <sheet name="Шукшина, 9" sheetId="1" r:id="rId1"/>
  </sheets>
  <calcPr calcId="125725"/>
</workbook>
</file>

<file path=xl/calcChain.xml><?xml version="1.0" encoding="utf-8"?>
<calcChain xmlns="http://schemas.openxmlformats.org/spreadsheetml/2006/main">
  <c r="C39" i="1"/>
  <c r="D39" s="1"/>
  <c r="C44"/>
  <c r="D44" s="1"/>
  <c r="C27"/>
  <c r="C30"/>
  <c r="C49"/>
  <c r="D49" s="1"/>
  <c r="E46"/>
  <c r="C45"/>
  <c r="C43"/>
  <c r="D43" s="1"/>
  <c r="C42"/>
  <c r="D42" s="1"/>
  <c r="C46" l="1"/>
  <c r="D48"/>
  <c r="C48" s="1"/>
  <c r="E48" s="1"/>
  <c r="D27"/>
  <c r="C32"/>
  <c r="E32" s="1"/>
  <c r="C33"/>
  <c r="E33" s="1"/>
  <c r="D34" l="1"/>
  <c r="C40"/>
  <c r="E40" s="1"/>
  <c r="C38"/>
  <c r="C37"/>
  <c r="E37" s="1"/>
  <c r="C36"/>
  <c r="E36" s="1"/>
  <c r="D30"/>
  <c r="D28" s="1"/>
  <c r="C31"/>
  <c r="E31" s="1"/>
  <c r="D24"/>
  <c r="C26"/>
  <c r="E26" s="1"/>
  <c r="C35"/>
  <c r="E35" s="1"/>
  <c r="C29"/>
  <c r="E29" s="1"/>
  <c r="E28" s="1"/>
  <c r="C25"/>
  <c r="C19"/>
  <c r="C20"/>
  <c r="C24" l="1"/>
  <c r="E20"/>
  <c r="D45"/>
  <c r="E38"/>
  <c r="C34"/>
  <c r="D19"/>
  <c r="E25"/>
  <c r="E24" s="1"/>
  <c r="C28"/>
  <c r="D23"/>
  <c r="D11"/>
  <c r="C17" s="1"/>
  <c r="C13"/>
  <c r="E22" l="1"/>
  <c r="C22" s="1"/>
  <c r="D22" s="1"/>
  <c r="C23"/>
  <c r="C21"/>
  <c r="E21" s="1"/>
  <c r="E18" s="1"/>
  <c r="D12"/>
  <c r="E34"/>
  <c r="E23" s="1"/>
  <c r="C18" l="1"/>
  <c r="C16" s="1"/>
  <c r="D46" s="1"/>
  <c r="D21"/>
  <c r="D18" s="1"/>
  <c r="D17"/>
  <c r="E17"/>
  <c r="E16" s="1"/>
  <c r="D16" l="1"/>
  <c r="D41" s="1"/>
  <c r="D47" s="1"/>
  <c r="C47" s="1"/>
  <c r="E47" s="1"/>
  <c r="C41" l="1"/>
  <c r="E41" s="1"/>
</calcChain>
</file>

<file path=xl/sharedStrings.xml><?xml version="1.0" encoding="utf-8"?>
<sst xmlns="http://schemas.openxmlformats.org/spreadsheetml/2006/main" count="82" uniqueCount="80">
  <si>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</si>
  <si>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</si>
  <si>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</si>
  <si>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</si>
  <si>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</si>
  <si>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</si>
  <si>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</si>
  <si>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</si>
  <si>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</si>
  <si>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</si>
  <si>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</si>
  <si>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</si>
  <si>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</si>
  <si>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</si>
  <si>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</si>
  <si>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</si>
  <si>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</si>
  <si>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</si>
  <si>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</si>
  <si>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</si>
  <si>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</si>
  <si>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</si>
  <si>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</si>
  <si>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</si>
  <si>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</si>
  <si>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</si>
  <si>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</si>
  <si>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</si>
  <si>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</si>
  <si>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</si>
  <si>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</si>
  <si>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</si>
  <si>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</si>
  <si>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</si>
  <si>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</si>
  <si>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</si>
  <si>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</si>
  <si>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</si>
  <si>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</si>
  <si>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</si>
  <si>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</si>
  <si>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</si>
  <si>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</si>
  <si>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</si>
  <si>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</si>
  <si>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</si>
  <si>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</si>
  <si>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</si>
  <si>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</si>
  <si>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</si>
  <si>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</si>
  <si>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</si>
  <si>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</si>
  <si>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</si>
  <si>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Доход дома за месяц</t>
  </si>
  <si>
    <t>Страхование лифтов ( 1 лифт-87,56)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</si>
  <si>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</si>
  <si>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</si>
  <si>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</si>
  <si>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</si>
  <si>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Услуги по  содержанию  ,благоустройству и обеспечению санитарного состояния МКД)</t>
  </si>
  <si>
    <t>Итого с прочими доходами за месяц</t>
  </si>
  <si>
    <t>Текущий ремонт МКД ( за счет прочих доходов)</t>
  </si>
  <si>
    <t>1.2.4.</t>
  </si>
  <si>
    <t>НАЛОГ УСНО</t>
  </si>
  <si>
    <t>3.</t>
  </si>
  <si>
    <t>4.</t>
  </si>
  <si>
    <t>контроль</t>
  </si>
  <si>
    <t>План работ и услуг по содержанию и ремонту общего имущества МКД на 2022 год по адресу: г.Барнаул ул.Шукшина, 9</t>
  </si>
  <si>
    <t>3.1.</t>
  </si>
  <si>
    <t>3.2.</t>
  </si>
  <si>
    <t>Ремонт межпанельных швов</t>
  </si>
  <si>
    <t>3.3.</t>
  </si>
  <si>
    <t>Ремонт кровли по заявкам</t>
  </si>
  <si>
    <t>4.1.</t>
  </si>
  <si>
    <t>Текущая экономия</t>
  </si>
  <si>
    <t>4.2.</t>
  </si>
  <si>
    <t>4.3.</t>
  </si>
  <si>
    <t>Ремонт отмостки</t>
  </si>
  <si>
    <t>Покраска цоколя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</si>
</sst>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0.000"/>
    <numFmt numFmtId="166" formatCode="0.0"/>
  </numFmts>
  <fonts count="8"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/>
    <xf numFmtId="2" fontId="5" fillId="2" borderId="1" xfId="0" applyNumberFormat="1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2" fontId="3" fillId="4" borderId="1" xfId="0" applyNumberFormat="1" applyFont="1" applyFill="1" applyBorder="1"/>
    <xf numFmtId="2" fontId="3" fillId="0" borderId="1" xfId="0" applyNumberFormat="1" applyFont="1" applyBorder="1"/>
    <xf numFmtId="2" fontId="4" fillId="0" borderId="1" xfId="0" applyNumberFormat="1" applyFont="1" applyBorder="1"/>
    <xf numFmtId="0" fontId="3" fillId="0" borderId="1" xfId="0" applyFont="1" applyBorder="1" applyAlignment="1">
      <alignment wrapText="1"/>
    </xf>
    <xf numFmtId="164" fontId="5" fillId="2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2" fontId="3" fillId="3" borderId="1" xfId="0" applyNumberFormat="1" applyFont="1" applyFill="1" applyBorder="1"/>
    <xf numFmtId="164" fontId="6" fillId="0" borderId="1" xfId="0" applyNumberFormat="1" applyFont="1" applyBorder="1" applyAlignment="1">
      <alignment horizontal="center"/>
    </xf>
    <xf numFmtId="165" fontId="3" fillId="0" borderId="1" xfId="0" applyNumberFormat="1" applyFont="1" applyBorder="1"/>
    <xf numFmtId="0" fontId="3" fillId="4" borderId="1" xfId="0" applyFont="1" applyFill="1" applyBorder="1"/>
    <xf numFmtId="0" fontId="3" fillId="3" borderId="1" xfId="0" applyFont="1" applyFill="1" applyBorder="1"/>
    <xf numFmtId="2" fontId="7" fillId="0" borderId="1" xfId="0" applyNumberFormat="1" applyFont="1" applyBorder="1"/>
    <xf numFmtId="2" fontId="6" fillId="4" borderId="1" xfId="0" applyNumberFormat="1" applyFont="1" applyFill="1" applyBorder="1"/>
    <xf numFmtId="0" fontId="3" fillId="5" borderId="1" xfId="0" applyFont="1" applyFill="1" applyBorder="1"/>
    <xf numFmtId="2" fontId="3" fillId="5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2" fontId="5" fillId="3" borderId="1" xfId="0" applyNumberFormat="1" applyFont="1" applyFill="1" applyBorder="1"/>
    <xf numFmtId="166" fontId="3" fillId="0" borderId="1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6" borderId="1" xfId="0" applyFont="1" applyFill="1" applyBorder="1"/>
    <xf numFmtId="2" fontId="3" fillId="6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4"/>
  <sheetViews>
    <sheetView tabSelected="1" topLeftCell="A31" zoomScaleNormal="100" workbookViewId="0">
      <selection activeCell="D51" sqref="D51"/>
    </sheetView>
  </sheetViews>
  <sheetFormatPr defaultRowHeight="12"/>
  <cols>
    <col min="1" max="1" width="8.5703125" style="1" customWidth="1"/>
    <col min="2" max="2" width="51.85546875" style="2" customWidth="1"/>
    <col min="3" max="3" width="11.7109375" style="2" customWidth="1"/>
    <col min="4" max="4" width="11.85546875" style="2" customWidth="1"/>
    <col min="5" max="5" width="12.28515625" style="2" customWidth="1"/>
    <col min="6" max="16384" width="9.140625" style="2"/>
  </cols>
  <sheetData>
    <row r="2" spans="1:5">
      <c r="A2" s="43" t="s">
        <v>68</v>
      </c>
      <c r="B2" s="43"/>
      <c r="C2" s="43"/>
      <c r="D2" s="43"/>
      <c r="E2" s="43"/>
    </row>
    <row r="3" spans="1:5">
      <c r="A3" s="43"/>
      <c r="B3" s="43"/>
      <c r="C3" s="43"/>
      <c r="D3" s="43"/>
      <c r="E3" s="43"/>
    </row>
    <row r="4" spans="1:5">
      <c r="A4" s="44"/>
      <c r="B4" s="44"/>
      <c r="C4" s="44"/>
      <c r="D4" s="44"/>
      <c r="E4" s="44"/>
    </row>
    <row r="5" spans="1:5">
      <c r="A5" s="37" t="s">
        <v>0</v>
      </c>
      <c r="B5" s="39"/>
      <c r="C5" s="37" t="s">
        <v>1</v>
      </c>
      <c r="D5" s="38"/>
      <c r="E5" s="39"/>
    </row>
    <row r="6" spans="1:5">
      <c r="A6" s="37" t="s">
        <v>2</v>
      </c>
      <c r="B6" s="39"/>
      <c r="C6" s="40">
        <v>4</v>
      </c>
      <c r="D6" s="41"/>
      <c r="E6" s="42"/>
    </row>
    <row r="7" spans="1:5">
      <c r="A7" s="37" t="s">
        <v>3</v>
      </c>
      <c r="B7" s="39"/>
      <c r="C7" s="40">
        <v>7807</v>
      </c>
      <c r="D7" s="41"/>
      <c r="E7" s="42"/>
    </row>
    <row r="8" spans="1:5">
      <c r="A8" s="37" t="s">
        <v>4</v>
      </c>
      <c r="B8" s="39"/>
      <c r="C8" s="40">
        <v>870</v>
      </c>
      <c r="D8" s="41"/>
      <c r="E8" s="42"/>
    </row>
    <row r="9" spans="1:5">
      <c r="A9" s="37" t="s">
        <v>5</v>
      </c>
      <c r="B9" s="39"/>
      <c r="C9" s="40">
        <v>9.5</v>
      </c>
      <c r="D9" s="41"/>
      <c r="E9" s="42"/>
    </row>
    <row r="10" spans="1:5">
      <c r="A10" s="37" t="s">
        <v>6</v>
      </c>
      <c r="B10" s="39"/>
      <c r="C10" s="40">
        <v>21188</v>
      </c>
      <c r="D10" s="41"/>
      <c r="E10" s="42"/>
    </row>
    <row r="11" spans="1:5">
      <c r="A11" s="3"/>
      <c r="B11" s="4" t="s">
        <v>54</v>
      </c>
      <c r="C11" s="3"/>
      <c r="D11" s="5">
        <f>C7*C9</f>
        <v>74166.5</v>
      </c>
      <c r="E11" s="4"/>
    </row>
    <row r="12" spans="1:5">
      <c r="A12" s="3"/>
      <c r="B12" s="4" t="s">
        <v>61</v>
      </c>
      <c r="C12" s="3"/>
      <c r="D12" s="6">
        <f>D11+(C10/12)</f>
        <v>75932.166666666672</v>
      </c>
      <c r="E12" s="4"/>
    </row>
    <row r="13" spans="1:5">
      <c r="A13" s="37" t="s">
        <v>7</v>
      </c>
      <c r="B13" s="39"/>
      <c r="C13" s="37">
        <f>(C7*C9*12)+C10</f>
        <v>911186</v>
      </c>
      <c r="D13" s="38"/>
      <c r="E13" s="39"/>
    </row>
    <row r="14" spans="1:5">
      <c r="A14" s="37" t="s">
        <v>8</v>
      </c>
      <c r="B14" s="38"/>
      <c r="C14" s="38"/>
      <c r="D14" s="38"/>
      <c r="E14" s="39"/>
    </row>
    <row r="15" spans="1:5" ht="24">
      <c r="A15" s="7"/>
      <c r="B15" s="8" t="s">
        <v>12</v>
      </c>
      <c r="C15" s="8" t="s">
        <v>13</v>
      </c>
      <c r="D15" s="9" t="s">
        <v>14</v>
      </c>
      <c r="E15" s="8" t="s">
        <v>15</v>
      </c>
    </row>
    <row r="16" spans="1:5">
      <c r="A16" s="10">
        <v>1</v>
      </c>
      <c r="B16" s="11" t="s">
        <v>9</v>
      </c>
      <c r="C16" s="12">
        <f>C17+C18</f>
        <v>14696.744116666667</v>
      </c>
      <c r="D16" s="12">
        <f>D17+D18</f>
        <v>1.9797701784723112</v>
      </c>
      <c r="E16" s="12">
        <f>E17+E18</f>
        <v>176360.92940000002</v>
      </c>
    </row>
    <row r="17" spans="1:5">
      <c r="A17" s="13" t="s">
        <v>10</v>
      </c>
      <c r="B17" s="14" t="s">
        <v>11</v>
      </c>
      <c r="C17" s="15">
        <f>(D11*12.59%)+(C10*12.59%/12)</f>
        <v>9559.8597833333333</v>
      </c>
      <c r="D17" s="16">
        <f>C17/C7</f>
        <v>1.2245241172452073</v>
      </c>
      <c r="E17" s="16">
        <f>C17*12</f>
        <v>114718.3174</v>
      </c>
    </row>
    <row r="18" spans="1:5">
      <c r="A18" s="7" t="s">
        <v>16</v>
      </c>
      <c r="B18" s="14" t="s">
        <v>17</v>
      </c>
      <c r="C18" s="17">
        <f>SUM(C19:C21)</f>
        <v>5136.8843333333334</v>
      </c>
      <c r="D18" s="17">
        <f>SUM(D19:D22)</f>
        <v>0.75524606122710392</v>
      </c>
      <c r="E18" s="17">
        <f t="shared" ref="E18" si="0">SUM(E19:E21)</f>
        <v>61642.612000000008</v>
      </c>
    </row>
    <row r="19" spans="1:5">
      <c r="A19" s="13" t="s">
        <v>18</v>
      </c>
      <c r="B19" s="14" t="s">
        <v>19</v>
      </c>
      <c r="C19" s="16">
        <f>E19/12</f>
        <v>507.33333333333331</v>
      </c>
      <c r="D19" s="16">
        <f>C19/C7</f>
        <v>6.4984415695316169E-2</v>
      </c>
      <c r="E19" s="15">
        <v>6088</v>
      </c>
    </row>
    <row r="20" spans="1:5" ht="36">
      <c r="A20" s="13" t="s">
        <v>20</v>
      </c>
      <c r="B20" s="18" t="s">
        <v>21</v>
      </c>
      <c r="C20" s="16">
        <f>D20*C7</f>
        <v>2107.8900000000003</v>
      </c>
      <c r="D20" s="14">
        <v>0.27</v>
      </c>
      <c r="E20" s="16">
        <f>C20*12</f>
        <v>25294.680000000004</v>
      </c>
    </row>
    <row r="21" spans="1:5">
      <c r="A21" s="13" t="s">
        <v>22</v>
      </c>
      <c r="B21" s="14" t="s">
        <v>23</v>
      </c>
      <c r="C21" s="16">
        <f>D11*3.4%</f>
        <v>2521.6610000000001</v>
      </c>
      <c r="D21" s="16">
        <f>C21/C7</f>
        <v>0.32300000000000001</v>
      </c>
      <c r="E21" s="16">
        <f>C21*12</f>
        <v>30259.932000000001</v>
      </c>
    </row>
    <row r="22" spans="1:5">
      <c r="A22" s="13" t="s">
        <v>63</v>
      </c>
      <c r="B22" s="14" t="s">
        <v>64</v>
      </c>
      <c r="C22" s="16">
        <f>E22/12</f>
        <v>759.32166666666672</v>
      </c>
      <c r="D22" s="16">
        <f>C22/C7</f>
        <v>9.7261645531787719E-2</v>
      </c>
      <c r="E22" s="16">
        <f>C13*1%</f>
        <v>9111.86</v>
      </c>
    </row>
    <row r="23" spans="1:5">
      <c r="A23" s="19" t="s">
        <v>24</v>
      </c>
      <c r="B23" s="11" t="s">
        <v>25</v>
      </c>
      <c r="C23" s="12">
        <f>C24+C28+C34</f>
        <v>46209.96666666666</v>
      </c>
      <c r="D23" s="12">
        <f>D24+D28+D34</f>
        <v>5.9190427394218856</v>
      </c>
      <c r="E23" s="12">
        <f>E24+E28+E34</f>
        <v>554519.6</v>
      </c>
    </row>
    <row r="24" spans="1:5">
      <c r="A24" s="20" t="s">
        <v>26</v>
      </c>
      <c r="B24" s="21" t="s">
        <v>27</v>
      </c>
      <c r="C24" s="22">
        <f>SUM(C25:C27)</f>
        <v>1824.7966666666669</v>
      </c>
      <c r="D24" s="22">
        <f>SUM(D25:D27)</f>
        <v>0.23373852525511291</v>
      </c>
      <c r="E24" s="22">
        <f>SUM(E25:E27)</f>
        <v>21897.56</v>
      </c>
    </row>
    <row r="25" spans="1:5">
      <c r="A25" s="13" t="s">
        <v>28</v>
      </c>
      <c r="B25" s="18" t="s">
        <v>58</v>
      </c>
      <c r="C25" s="16">
        <f>D25*C7</f>
        <v>1405.26</v>
      </c>
      <c r="D25" s="14">
        <v>0.18</v>
      </c>
      <c r="E25" s="16">
        <f>C25*12</f>
        <v>16863.12</v>
      </c>
    </row>
    <row r="26" spans="1:5">
      <c r="A26" s="13" t="s">
        <v>29</v>
      </c>
      <c r="B26" s="14" t="s">
        <v>30</v>
      </c>
      <c r="C26" s="16">
        <f>D26*C7</f>
        <v>390.35</v>
      </c>
      <c r="D26" s="14">
        <v>0.05</v>
      </c>
      <c r="E26" s="16">
        <f>C26*12</f>
        <v>4684.2000000000007</v>
      </c>
    </row>
    <row r="27" spans="1:5">
      <c r="A27" s="23" t="s">
        <v>31</v>
      </c>
      <c r="B27" s="14" t="s">
        <v>55</v>
      </c>
      <c r="C27" s="16">
        <f>E27/12</f>
        <v>29.186666666666667</v>
      </c>
      <c r="D27" s="24">
        <f>C27/C7</f>
        <v>3.7385252551129329E-3</v>
      </c>
      <c r="E27" s="25">
        <v>350.24</v>
      </c>
    </row>
    <row r="28" spans="1:5">
      <c r="A28" s="20" t="s">
        <v>32</v>
      </c>
      <c r="B28" s="26" t="s">
        <v>33</v>
      </c>
      <c r="C28" s="22">
        <f>SUM(C29:C33)</f>
        <v>22179.78</v>
      </c>
      <c r="D28" s="22">
        <f>SUM(D29:D33)</f>
        <v>2.8410119123863198</v>
      </c>
      <c r="E28" s="22">
        <f>SUM(E29:E33)</f>
        <v>266157.36</v>
      </c>
    </row>
    <row r="29" spans="1:5">
      <c r="A29" s="13" t="s">
        <v>34</v>
      </c>
      <c r="B29" s="18" t="s">
        <v>59</v>
      </c>
      <c r="C29" s="16">
        <f>D29*C7</f>
        <v>13662.25</v>
      </c>
      <c r="D29" s="14">
        <v>1.75</v>
      </c>
      <c r="E29" s="16">
        <f>C29*12</f>
        <v>163947</v>
      </c>
    </row>
    <row r="30" spans="1:5">
      <c r="A30" s="23" t="s">
        <v>35</v>
      </c>
      <c r="B30" s="14" t="s">
        <v>36</v>
      </c>
      <c r="C30" s="25">
        <f>E30/12</f>
        <v>2350</v>
      </c>
      <c r="D30" s="16">
        <f>C30/C7</f>
        <v>0.30101191238631997</v>
      </c>
      <c r="E30" s="14">
        <v>28200</v>
      </c>
    </row>
    <row r="31" spans="1:5">
      <c r="A31" s="13" t="s">
        <v>37</v>
      </c>
      <c r="B31" s="14" t="s">
        <v>30</v>
      </c>
      <c r="C31" s="16">
        <f>D31*C7</f>
        <v>702.63</v>
      </c>
      <c r="D31" s="14">
        <v>0.09</v>
      </c>
      <c r="E31" s="16">
        <f>C31*12</f>
        <v>8431.56</v>
      </c>
    </row>
    <row r="32" spans="1:5">
      <c r="A32" s="23" t="s">
        <v>38</v>
      </c>
      <c r="B32" s="14" t="s">
        <v>40</v>
      </c>
      <c r="C32" s="16">
        <f>D32*C7</f>
        <v>234.20999999999998</v>
      </c>
      <c r="D32" s="14">
        <v>0.03</v>
      </c>
      <c r="E32" s="16">
        <f>C32*12</f>
        <v>2810.5199999999995</v>
      </c>
    </row>
    <row r="33" spans="1:5">
      <c r="A33" s="23" t="s">
        <v>39</v>
      </c>
      <c r="B33" s="14" t="s">
        <v>41</v>
      </c>
      <c r="C33" s="16">
        <f>D33*C7</f>
        <v>5230.6900000000005</v>
      </c>
      <c r="D33" s="14">
        <v>0.67</v>
      </c>
      <c r="E33" s="16">
        <f>C33*12</f>
        <v>62768.280000000006</v>
      </c>
    </row>
    <row r="34" spans="1:5" ht="24">
      <c r="A34" s="20" t="s">
        <v>42</v>
      </c>
      <c r="B34" s="21" t="s">
        <v>43</v>
      </c>
      <c r="C34" s="22">
        <f>SUM(C35:C40)</f>
        <v>22205.39</v>
      </c>
      <c r="D34" s="22">
        <f>SUM(D35:D40)</f>
        <v>2.8442923017804529</v>
      </c>
      <c r="E34" s="22">
        <f>SUM(E35:E40)</f>
        <v>266464.68</v>
      </c>
    </row>
    <row r="35" spans="1:5" ht="24">
      <c r="A35" s="13" t="s">
        <v>44</v>
      </c>
      <c r="B35" s="18" t="s">
        <v>60</v>
      </c>
      <c r="C35" s="16">
        <f>D35*C7</f>
        <v>19751.71</v>
      </c>
      <c r="D35" s="14">
        <v>2.5299999999999998</v>
      </c>
      <c r="E35" s="16">
        <f>C35*12</f>
        <v>237020.52</v>
      </c>
    </row>
    <row r="36" spans="1:5">
      <c r="A36" s="13" t="s">
        <v>46</v>
      </c>
      <c r="B36" s="14" t="s">
        <v>45</v>
      </c>
      <c r="C36" s="16">
        <f>D36*C7</f>
        <v>702.63</v>
      </c>
      <c r="D36" s="14">
        <v>0.09</v>
      </c>
      <c r="E36" s="16">
        <f t="shared" ref="E36:E40" si="1">C36*12</f>
        <v>8431.56</v>
      </c>
    </row>
    <row r="37" spans="1:5">
      <c r="A37" s="13" t="s">
        <v>47</v>
      </c>
      <c r="B37" s="14" t="s">
        <v>48</v>
      </c>
      <c r="C37" s="16">
        <f>D37*C7</f>
        <v>156.14000000000001</v>
      </c>
      <c r="D37" s="14">
        <v>0.02</v>
      </c>
      <c r="E37" s="16">
        <f t="shared" si="1"/>
        <v>1873.6800000000003</v>
      </c>
    </row>
    <row r="38" spans="1:5">
      <c r="A38" s="13" t="s">
        <v>49</v>
      </c>
      <c r="B38" s="14" t="s">
        <v>50</v>
      </c>
      <c r="C38" s="16">
        <f>D38*C7</f>
        <v>234.20999999999998</v>
      </c>
      <c r="D38" s="14">
        <v>0.03</v>
      </c>
      <c r="E38" s="16">
        <f t="shared" si="1"/>
        <v>2810.5199999999995</v>
      </c>
    </row>
    <row r="39" spans="1:5">
      <c r="A39" s="23" t="s">
        <v>51</v>
      </c>
      <c r="B39" s="14" t="s">
        <v>52</v>
      </c>
      <c r="C39" s="27">
        <f>E39/12</f>
        <v>580</v>
      </c>
      <c r="D39" s="28">
        <f>C39/C7</f>
        <v>7.4292301780453443E-2</v>
      </c>
      <c r="E39" s="27">
        <v>6960</v>
      </c>
    </row>
    <row r="40" spans="1:5">
      <c r="A40" s="13" t="s">
        <v>53</v>
      </c>
      <c r="B40" s="14" t="s">
        <v>30</v>
      </c>
      <c r="C40" s="16">
        <f>D40*C7</f>
        <v>780.7</v>
      </c>
      <c r="D40" s="14">
        <v>0.1</v>
      </c>
      <c r="E40" s="16">
        <f t="shared" si="1"/>
        <v>9368.4000000000015</v>
      </c>
    </row>
    <row r="41" spans="1:5">
      <c r="A41" s="20" t="s">
        <v>65</v>
      </c>
      <c r="B41" s="26" t="s">
        <v>56</v>
      </c>
      <c r="C41" s="22">
        <f>D41*C7</f>
        <v>12500.467550000007</v>
      </c>
      <c r="D41" s="22">
        <f>C9-D16-D23</f>
        <v>1.6011870821058034</v>
      </c>
      <c r="E41" s="22">
        <f>C41*12</f>
        <v>150005.61060000007</v>
      </c>
    </row>
    <row r="42" spans="1:5">
      <c r="A42" s="13" t="s">
        <v>69</v>
      </c>
      <c r="B42" s="14" t="s">
        <v>73</v>
      </c>
      <c r="C42" s="16">
        <f>E42/12</f>
        <v>5833.333333333333</v>
      </c>
      <c r="D42" s="16">
        <f>C42/C7</f>
        <v>0.74719269032065239</v>
      </c>
      <c r="E42" s="25">
        <v>70000</v>
      </c>
    </row>
    <row r="43" spans="1:5">
      <c r="A43" s="13" t="s">
        <v>70</v>
      </c>
      <c r="B43" s="14" t="s">
        <v>71</v>
      </c>
      <c r="C43" s="16">
        <f t="shared" ref="C43:C45" si="2">E43/12</f>
        <v>2916.6666666666665</v>
      </c>
      <c r="D43" s="16">
        <f>C43/C7</f>
        <v>0.37359634516032619</v>
      </c>
      <c r="E43" s="25">
        <v>35000</v>
      </c>
    </row>
    <row r="44" spans="1:5">
      <c r="A44" s="13" t="s">
        <v>72</v>
      </c>
      <c r="B44" s="14"/>
      <c r="C44" s="16">
        <f>E44/12</f>
        <v>0</v>
      </c>
      <c r="D44" s="16">
        <f>C44/C7</f>
        <v>0</v>
      </c>
      <c r="E44" s="25"/>
    </row>
    <row r="45" spans="1:5">
      <c r="A45" s="13"/>
      <c r="B45" s="14"/>
      <c r="C45" s="16">
        <f t="shared" si="2"/>
        <v>0</v>
      </c>
      <c r="D45" s="16">
        <f>C45/C20</f>
        <v>0</v>
      </c>
      <c r="E45" s="25"/>
    </row>
    <row r="46" spans="1:5">
      <c r="A46" s="13"/>
      <c r="B46" s="29" t="s">
        <v>67</v>
      </c>
      <c r="C46" s="30">
        <f>SUM(C42:C45)</f>
        <v>8750</v>
      </c>
      <c r="D46" s="30">
        <f>SUM(D42:D45)</f>
        <v>1.1207890354809786</v>
      </c>
      <c r="E46" s="29">
        <f>SUM(E42:E45)</f>
        <v>105000</v>
      </c>
    </row>
    <row r="47" spans="1:5">
      <c r="A47" s="31"/>
      <c r="B47" s="32" t="s">
        <v>57</v>
      </c>
      <c r="C47" s="33">
        <f>D47*C7</f>
        <v>74166.5</v>
      </c>
      <c r="D47" s="33">
        <f>D41+D23+D16</f>
        <v>9.5</v>
      </c>
      <c r="E47" s="33">
        <f>C47*12</f>
        <v>889998</v>
      </c>
    </row>
    <row r="48" spans="1:5">
      <c r="A48" s="31" t="s">
        <v>66</v>
      </c>
      <c r="B48" s="26" t="s">
        <v>62</v>
      </c>
      <c r="C48" s="26">
        <f>D48*C7</f>
        <v>1765.6666666666665</v>
      </c>
      <c r="D48" s="22">
        <f>C10/C7/12</f>
        <v>0.22616455317877118</v>
      </c>
      <c r="E48" s="26">
        <f>C48*12</f>
        <v>21188</v>
      </c>
    </row>
    <row r="49" spans="1:5">
      <c r="A49" s="13" t="s">
        <v>74</v>
      </c>
      <c r="B49" s="14" t="s">
        <v>75</v>
      </c>
      <c r="C49" s="34">
        <f>E49/12</f>
        <v>42281.573333333334</v>
      </c>
      <c r="D49" s="16">
        <f>C49/C7</f>
        <v>5.4158541479868498</v>
      </c>
      <c r="E49" s="25">
        <v>507378.88</v>
      </c>
    </row>
    <row r="50" spans="1:5">
      <c r="A50" s="7" t="s">
        <v>76</v>
      </c>
      <c r="B50" s="45" t="s">
        <v>78</v>
      </c>
      <c r="C50" s="45"/>
      <c r="D50" s="46"/>
      <c r="E50" s="45">
        <v>250000</v>
      </c>
    </row>
    <row r="51" spans="1:5">
      <c r="A51" s="7" t="s">
        <v>77</v>
      </c>
      <c r="B51" s="14" t="s">
        <v>79</v>
      </c>
      <c r="C51" s="14"/>
      <c r="D51" s="14"/>
      <c r="E51" s="14">
        <v>85000</v>
      </c>
    </row>
    <row r="52" spans="1:5">
      <c r="A52" s="35"/>
      <c r="B52" s="36"/>
      <c r="C52" s="36"/>
      <c r="D52" s="36"/>
      <c r="E52" s="36"/>
    </row>
    <row r="53" spans="1:5">
      <c r="A53" s="35"/>
      <c r="B53" s="36"/>
      <c r="C53" s="36"/>
      <c r="D53" s="36"/>
      <c r="E53" s="36"/>
    </row>
    <row r="54" spans="1:5">
      <c r="A54" s="35"/>
      <c r="B54" s="36"/>
      <c r="C54" s="36"/>
      <c r="D54" s="36"/>
      <c r="E54" s="36"/>
    </row>
  </sheetData>
  <mergeCells count="16">
    <mergeCell ref="A2:E4"/>
    <mergeCell ref="A5:B5"/>
    <mergeCell ref="A6:B6"/>
    <mergeCell ref="A7:B7"/>
    <mergeCell ref="A8:B8"/>
    <mergeCell ref="A14:E14"/>
    <mergeCell ref="A10:B10"/>
    <mergeCell ref="C5:E5"/>
    <mergeCell ref="C6:E6"/>
    <mergeCell ref="C7:E7"/>
    <mergeCell ref="C8:E8"/>
    <mergeCell ref="C9:E9"/>
    <mergeCell ref="C10:E10"/>
    <mergeCell ref="A13:B13"/>
    <mergeCell ref="C13:E13"/>
    <mergeCell ref="A9:B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Шукшина,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PTO-1DDA40AE9B1</cp:lastModifiedBy>
  <cp:lastPrinted>2022-04-27T07:06:25Z</cp:lastPrinted>
  <dcterms:created xsi:type="dcterms:W3CDTF">2021-10-01T06:56:05Z</dcterms:created>
  <dcterms:modified xsi:type="dcterms:W3CDTF">2022-04-27T07:16:10Z</dcterms:modified>
</cp:coreProperties>
</file>